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19020" windowHeight="8070"/>
  </bookViews>
  <sheets>
    <sheet name="Sheet2" sheetId="2" r:id="rId1"/>
    <sheet name="Sheet3" sheetId="3" r:id="rId2"/>
  </sheets>
  <calcPr calcId="125725"/>
</workbook>
</file>

<file path=xl/calcChain.xml><?xml version="1.0" encoding="utf-8"?>
<calcChain xmlns="http://schemas.openxmlformats.org/spreadsheetml/2006/main">
  <c r="L33" i="2"/>
  <c r="L18"/>
  <c r="L16"/>
  <c r="L15"/>
  <c r="L14"/>
  <c r="L13"/>
  <c r="M38"/>
  <c r="R9"/>
  <c r="L17"/>
  <c r="L23"/>
  <c r="I38"/>
  <c r="L38"/>
  <c r="L37"/>
  <c r="L36"/>
  <c r="L35"/>
  <c r="L34"/>
  <c r="L32"/>
  <c r="L31"/>
  <c r="L25"/>
  <c r="L30"/>
  <c r="L29"/>
  <c r="L28"/>
  <c r="L27"/>
  <c r="L26"/>
  <c r="L11"/>
  <c r="L24"/>
  <c r="Q23"/>
  <c r="P23"/>
  <c r="I23"/>
  <c r="M23" s="1"/>
  <c r="L22"/>
  <c r="L21"/>
  <c r="L20"/>
  <c r="L19"/>
  <c r="L12"/>
  <c r="I37"/>
  <c r="M37" s="1"/>
  <c r="I36"/>
  <c r="M36" s="1"/>
  <c r="I35"/>
  <c r="M35" s="1"/>
  <c r="I34"/>
  <c r="M34" s="1"/>
  <c r="I33"/>
  <c r="M33" s="1"/>
  <c r="I32"/>
  <c r="M32" s="1"/>
  <c r="I31"/>
  <c r="M31" s="1"/>
  <c r="I30"/>
  <c r="M30" s="1"/>
  <c r="I29"/>
  <c r="M29" s="1"/>
  <c r="I28"/>
  <c r="M28" s="1"/>
  <c r="I27"/>
  <c r="M27" s="1"/>
  <c r="I26"/>
  <c r="M26" s="1"/>
  <c r="I25"/>
  <c r="M25" s="1"/>
  <c r="I24"/>
  <c r="M24" s="1"/>
  <c r="I22"/>
  <c r="M22" s="1"/>
  <c r="I21"/>
  <c r="M21" s="1"/>
  <c r="I20"/>
  <c r="M20" s="1"/>
  <c r="I19"/>
  <c r="M19" s="1"/>
  <c r="I18"/>
  <c r="M18" s="1"/>
  <c r="I17"/>
  <c r="M17" s="1"/>
  <c r="I16"/>
  <c r="M16" s="1"/>
  <c r="I15"/>
  <c r="M15" s="1"/>
  <c r="I14"/>
  <c r="M14" s="1"/>
  <c r="I13"/>
  <c r="M13" s="1"/>
  <c r="I12"/>
  <c r="M12" s="1"/>
  <c r="I11"/>
  <c r="M11" s="1"/>
  <c r="I10"/>
  <c r="M10" s="1"/>
  <c r="H41"/>
  <c r="Q37"/>
  <c r="P37"/>
  <c r="Q38" s="1"/>
  <c r="Q36"/>
  <c r="P36"/>
  <c r="Q35"/>
  <c r="P35"/>
  <c r="Q34"/>
  <c r="P34"/>
  <c r="Q33"/>
  <c r="P33"/>
  <c r="Q32"/>
  <c r="P32"/>
  <c r="P41" s="1"/>
  <c r="Q31"/>
  <c r="P31"/>
  <c r="Q30"/>
  <c r="P30"/>
  <c r="Q29"/>
  <c r="P29"/>
  <c r="Q28"/>
  <c r="P28"/>
  <c r="Q27"/>
  <c r="P27"/>
  <c r="Q26"/>
  <c r="P26"/>
  <c r="Q25"/>
  <c r="P25"/>
  <c r="Q24"/>
  <c r="P24"/>
  <c r="Q22"/>
  <c r="P22"/>
  <c r="Q21"/>
  <c r="P21"/>
  <c r="Q20"/>
  <c r="P20"/>
  <c r="Q19"/>
  <c r="P19"/>
  <c r="Q18"/>
  <c r="P18"/>
  <c r="Q17"/>
  <c r="P17"/>
  <c r="Q16"/>
  <c r="P16"/>
  <c r="Q15"/>
  <c r="P15"/>
  <c r="Q14"/>
  <c r="P14"/>
  <c r="Q13"/>
  <c r="P13"/>
  <c r="Q12"/>
  <c r="P12"/>
  <c r="Q11"/>
  <c r="P11"/>
  <c r="Q10"/>
  <c r="Q6" s="1"/>
  <c r="P10"/>
  <c r="H6"/>
  <c r="M41" l="1"/>
  <c r="M6" s="1"/>
  <c r="N6" s="1"/>
  <c r="R6" s="1"/>
  <c r="R7" s="1"/>
  <c r="P6"/>
</calcChain>
</file>

<file path=xl/sharedStrings.xml><?xml version="1.0" encoding="utf-8"?>
<sst xmlns="http://schemas.openxmlformats.org/spreadsheetml/2006/main" count="135" uniqueCount="68">
  <si>
    <t>You</t>
  </si>
  <si>
    <t xml:space="preserve"> </t>
  </si>
  <si>
    <t>SALARY</t>
  </si>
  <si>
    <t>Henderson Store Manager</t>
  </si>
  <si>
    <t>Henderson Employee 1</t>
  </si>
  <si>
    <t>Henderson Employee 2</t>
  </si>
  <si>
    <t>Henderson Employee 3</t>
  </si>
  <si>
    <t>San Diego Store Manager</t>
  </si>
  <si>
    <t>San Diego Employee 1</t>
  </si>
  <si>
    <t>San Diego Employee 2</t>
  </si>
  <si>
    <t>San Diego Employee 3</t>
  </si>
  <si>
    <t>Henderson Employee 4</t>
  </si>
  <si>
    <t>Henderson Employee 5</t>
  </si>
  <si>
    <t>Henderson Employee 6</t>
  </si>
  <si>
    <t>San Diego Employee 4</t>
  </si>
  <si>
    <t>San Diego Employee 5</t>
  </si>
  <si>
    <t>Programmer</t>
  </si>
  <si>
    <t>Systems Support Specialist</t>
  </si>
  <si>
    <t>Taryn Smith</t>
  </si>
  <si>
    <t>Shin Liu</t>
  </si>
  <si>
    <t>Marley Mason</t>
  </si>
  <si>
    <t>Sunil Mandathan</t>
  </si>
  <si>
    <t>Jack Danella</t>
  </si>
  <si>
    <t>Sharon Christianson</t>
  </si>
  <si>
    <t>Carney Kelly</t>
  </si>
  <si>
    <t>Karl Neumeyer</t>
  </si>
  <si>
    <t>Neil Cassavettes</t>
  </si>
  <si>
    <t>Retail Coordinator</t>
  </si>
  <si>
    <t>Accountant</t>
  </si>
  <si>
    <t>Marketing/Advertising Manager</t>
  </si>
  <si>
    <t>Dir. Retail Information Systems</t>
  </si>
  <si>
    <t>Dir. New Product Development</t>
  </si>
  <si>
    <t>Dir. Retail Operations</t>
  </si>
  <si>
    <t>Dir. Product Manufacturing</t>
  </si>
  <si>
    <t>New Product Development Manager</t>
  </si>
  <si>
    <t>VP Retail Operations</t>
  </si>
  <si>
    <t>Gideon Buckminster</t>
  </si>
  <si>
    <t>Administrative Assistant</t>
  </si>
  <si>
    <t>Lydia Espinoza</t>
  </si>
  <si>
    <t>KEEP</t>
  </si>
  <si>
    <t>DISMISS</t>
  </si>
  <si>
    <t>keep</t>
  </si>
  <si>
    <t>dismiss</t>
  </si>
  <si>
    <t>Keep or Dismiss?</t>
  </si>
  <si>
    <t>SD Store</t>
  </si>
  <si>
    <t>AMT SAVED</t>
  </si>
  <si>
    <t>PAYROLL</t>
  </si>
  <si>
    <t>SD Lease Covenant</t>
  </si>
  <si>
    <t>yes</t>
  </si>
  <si>
    <t>no</t>
  </si>
  <si>
    <t>ARGUMENT</t>
  </si>
  <si>
    <t>AMT STILL NEEDED TO CUT</t>
  </si>
  <si>
    <t>THE LAYOFF GAME WORKSHEET</t>
  </si>
  <si>
    <r>
      <rPr>
        <sz val="12"/>
        <color rgb="FF0070C0"/>
        <rFont val="Arial"/>
        <family val="2"/>
      </rPr>
      <t xml:space="preserve">Instructions:  For each worker, type the word </t>
    </r>
    <r>
      <rPr>
        <sz val="12"/>
        <color rgb="FFFF0000"/>
        <rFont val="Arial"/>
        <family val="2"/>
      </rPr>
      <t>yes</t>
    </r>
    <r>
      <rPr>
        <sz val="12"/>
        <color rgb="FF0070C0"/>
        <rFont val="Arial"/>
        <family val="2"/>
      </rPr>
      <t xml:space="preserve"> in either the KEEP column or the DISMISS column, based on your layoff strategy.</t>
    </r>
  </si>
  <si>
    <t>WORKER</t>
  </si>
  <si>
    <t>FUNCTION</t>
  </si>
  <si>
    <t>ALL</t>
  </si>
  <si>
    <t xml:space="preserve">111 11111  </t>
  </si>
  <si>
    <t>111 11111      1</t>
  </si>
  <si>
    <t>111 11111  11111</t>
  </si>
  <si>
    <t>111 11111  111111</t>
  </si>
  <si>
    <t>111 11111  1111</t>
  </si>
  <si>
    <t xml:space="preserve">111 11111  111  </t>
  </si>
  <si>
    <t xml:space="preserve">11 11 </t>
  </si>
  <si>
    <t>11 111  11  111</t>
  </si>
  <si>
    <t>Yes, I am done.</t>
  </si>
  <si>
    <t>Nope, still working on it.</t>
  </si>
  <si>
    <t>Network Administrator</t>
  </si>
</sst>
</file>

<file path=xl/styles.xml><?xml version="1.0" encoding="utf-8"?>
<styleSheet xmlns="http://schemas.openxmlformats.org/spreadsheetml/2006/main">
  <numFmts count="3">
    <numFmt numFmtId="44" formatCode="_(&quot;$&quot;* #,##0.00_);_(&quot;$&quot;* \(#,##0.00\);_(&quot;$&quot;* &quot;-&quot;??_);_(@_)"/>
    <numFmt numFmtId="164" formatCode="_(&quot;$&quot;* #,##0_);_(&quot;$&quot;* \(#,##0\);_(&quot;$&quot;* &quot;-&quot;??_);_(@_)"/>
    <numFmt numFmtId="165" formatCode="&quot;$&quot;#,##0"/>
  </numFmts>
  <fonts count="11">
    <font>
      <sz val="10"/>
      <name val="Arial"/>
    </font>
    <font>
      <sz val="10"/>
      <name val="Arial"/>
    </font>
    <font>
      <sz val="8"/>
      <name val="Arial"/>
    </font>
    <font>
      <sz val="8"/>
      <name val="Arial"/>
      <family val="2"/>
    </font>
    <font>
      <sz val="10"/>
      <name val="Arial"/>
      <family val="2"/>
    </font>
    <font>
      <sz val="22"/>
      <name val="Arial"/>
      <family val="2"/>
    </font>
    <font>
      <b/>
      <sz val="10"/>
      <name val="Arial"/>
      <family val="2"/>
    </font>
    <font>
      <sz val="12"/>
      <name val="Arial"/>
      <family val="2"/>
    </font>
    <font>
      <sz val="12"/>
      <color rgb="FF0070C0"/>
      <name val="Arial"/>
      <family val="2"/>
    </font>
    <font>
      <sz val="12"/>
      <color rgb="FFFF0000"/>
      <name val="Arial"/>
      <family val="2"/>
    </font>
    <font>
      <b/>
      <sz val="10"/>
      <color theme="0"/>
      <name val="Arial"/>
      <family val="2"/>
    </font>
  </fonts>
  <fills count="6">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164" fontId="0" fillId="0" borderId="0" xfId="1" applyNumberFormat="1" applyFont="1"/>
    <xf numFmtId="164" fontId="0" fillId="0" borderId="0" xfId="0" applyNumberFormat="1"/>
    <xf numFmtId="0" fontId="5" fillId="0" borderId="0" xfId="0" applyFont="1"/>
    <xf numFmtId="0" fontId="6" fillId="0" borderId="0" xfId="0" applyFont="1"/>
    <xf numFmtId="0" fontId="0" fillId="3" borderId="0" xfId="0" applyFill="1"/>
    <xf numFmtId="0" fontId="6" fillId="3" borderId="0" xfId="0" applyFont="1" applyFill="1"/>
    <xf numFmtId="0" fontId="6" fillId="3" borderId="0" xfId="0" applyFont="1" applyFill="1" applyAlignment="1">
      <alignment wrapText="1"/>
    </xf>
    <xf numFmtId="164" fontId="0" fillId="3" borderId="0" xfId="1" applyNumberFormat="1" applyFont="1" applyFill="1"/>
    <xf numFmtId="164" fontId="0" fillId="3" borderId="1" xfId="1" applyNumberFormat="1" applyFont="1" applyFill="1" applyBorder="1"/>
    <xf numFmtId="0" fontId="0" fillId="3" borderId="1" xfId="1" applyNumberFormat="1" applyFont="1" applyFill="1" applyBorder="1"/>
    <xf numFmtId="0" fontId="3" fillId="3" borderId="1" xfId="1" applyNumberFormat="1" applyFont="1" applyFill="1" applyBorder="1" applyAlignment="1">
      <alignment wrapText="1"/>
    </xf>
    <xf numFmtId="0" fontId="0" fillId="3" borderId="1" xfId="0" applyFill="1" applyBorder="1"/>
    <xf numFmtId="164" fontId="0" fillId="0" borderId="1" xfId="1" applyNumberFormat="1" applyFont="1" applyBorder="1"/>
    <xf numFmtId="164" fontId="4" fillId="0" borderId="1" xfId="1" applyNumberFormat="1" applyFont="1" applyBorder="1"/>
    <xf numFmtId="0" fontId="4" fillId="0" borderId="1" xfId="1" applyNumberFormat="1" applyFont="1" applyBorder="1"/>
    <xf numFmtId="0" fontId="0" fillId="0" borderId="1" xfId="1" applyNumberFormat="1" applyFont="1" applyBorder="1"/>
    <xf numFmtId="0" fontId="0" fillId="0" borderId="1" xfId="0" applyBorder="1"/>
    <xf numFmtId="164" fontId="6" fillId="3" borderId="1" xfId="1" applyNumberFormat="1" applyFont="1" applyFill="1" applyBorder="1"/>
    <xf numFmtId="164" fontId="6" fillId="0" borderId="0" xfId="1" applyNumberFormat="1" applyFont="1"/>
    <xf numFmtId="164" fontId="6" fillId="0" borderId="1" xfId="1" applyNumberFormat="1" applyFont="1" applyBorder="1"/>
    <xf numFmtId="165" fontId="6" fillId="4" borderId="0" xfId="1" applyNumberFormat="1" applyFont="1" applyFill="1"/>
    <xf numFmtId="165" fontId="10" fillId="2" borderId="0" xfId="0" applyNumberFormat="1" applyFont="1" applyFill="1"/>
    <xf numFmtId="0" fontId="3" fillId="3" borderId="1" xfId="0" applyFont="1" applyFill="1" applyBorder="1" applyAlignment="1">
      <alignment wrapText="1"/>
    </xf>
    <xf numFmtId="0" fontId="0" fillId="0" borderId="0" xfId="0" applyAlignment="1">
      <alignment wrapText="1"/>
    </xf>
    <xf numFmtId="0" fontId="0" fillId="3" borderId="0" xfId="0" applyFill="1" applyAlignment="1">
      <alignment wrapText="1"/>
    </xf>
    <xf numFmtId="0" fontId="0" fillId="5" borderId="0" xfId="0" applyFill="1"/>
    <xf numFmtId="0" fontId="3" fillId="3" borderId="0" xfId="0" applyFont="1" applyFill="1" applyAlignment="1">
      <alignment wrapText="1"/>
    </xf>
    <xf numFmtId="164" fontId="4" fillId="0" borderId="1" xfId="1" applyNumberFormat="1" applyFont="1" applyBorder="1" applyProtection="1">
      <protection locked="0"/>
    </xf>
    <xf numFmtId="0" fontId="4" fillId="0" borderId="1" xfId="1" applyNumberFormat="1" applyFont="1" applyBorder="1" applyProtection="1">
      <protection locked="0"/>
    </xf>
    <xf numFmtId="0" fontId="4" fillId="3" borderId="1" xfId="0" applyFont="1" applyFill="1" applyBorder="1" applyProtection="1">
      <protection locked="0"/>
    </xf>
    <xf numFmtId="164" fontId="6" fillId="3" borderId="1" xfId="1" applyNumberFormat="1" applyFont="1" applyFill="1" applyBorder="1" applyProtection="1">
      <protection locked="0"/>
    </xf>
    <xf numFmtId="0" fontId="0" fillId="3" borderId="1" xfId="0" applyFill="1" applyBorder="1" applyProtection="1">
      <protection locked="0"/>
    </xf>
    <xf numFmtId="164" fontId="0" fillId="3" borderId="1" xfId="1" applyNumberFormat="1" applyFont="1" applyFill="1" applyBorder="1" applyProtection="1">
      <protection locked="0"/>
    </xf>
    <xf numFmtId="0" fontId="7" fillId="0" borderId="0" xfId="0" applyFont="1" applyAlignment="1">
      <alignment wrapText="1"/>
    </xf>
  </cellXfs>
  <cellStyles count="2">
    <cellStyle name="Currency" xfId="1" builtinId="4"/>
    <cellStyle name="Normal" xfId="0" builtinId="0"/>
  </cellStyles>
  <dxfs count="2">
    <dxf>
      <font>
        <color theme="0"/>
      </font>
      <fill>
        <patternFill>
          <bgColor rgb="FFFF0000"/>
        </patternFill>
      </fill>
    </dxf>
    <dxf>
      <font>
        <color theme="0"/>
      </font>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V58"/>
  <sheetViews>
    <sheetView tabSelected="1" topLeftCell="F1" workbookViewId="0">
      <pane ySplit="9" topLeftCell="A33" activePane="bottomLeft" state="frozen"/>
      <selection activeCell="F1" sqref="F1"/>
      <selection pane="bottomLeft" activeCell="L38" sqref="L38"/>
    </sheetView>
  </sheetViews>
  <sheetFormatPr defaultRowHeight="12.75"/>
  <cols>
    <col min="1" max="5" width="0" hidden="1" customWidth="1"/>
    <col min="6" max="6" width="19.140625" customWidth="1"/>
    <col min="7" max="7" width="28.28515625" customWidth="1"/>
    <col min="8" max="8" width="14" bestFit="1" customWidth="1"/>
    <col min="9" max="9" width="14" hidden="1" customWidth="1"/>
    <col min="10" max="10" width="9.7109375" customWidth="1"/>
    <col min="11" max="11" width="10.28515625" customWidth="1"/>
    <col min="12" max="12" width="46.7109375" customWidth="1"/>
    <col min="13" max="13" width="14" customWidth="1"/>
    <col min="14" max="14" width="10.7109375" customWidth="1"/>
    <col min="15" max="15" width="16.85546875" hidden="1" customWidth="1"/>
    <col min="16" max="16" width="12" hidden="1" customWidth="1"/>
    <col min="17" max="17" width="11.28515625" hidden="1" customWidth="1"/>
    <col min="18" max="18" width="20.85546875" customWidth="1"/>
    <col min="21" max="21" width="9.28515625" hidden="1" customWidth="1"/>
    <col min="22" max="22" width="5.42578125" style="24" hidden="1" customWidth="1"/>
    <col min="23" max="23" width="0" hidden="1" customWidth="1"/>
  </cols>
  <sheetData>
    <row r="1" spans="2:22" ht="27">
      <c r="F1" s="3" t="s">
        <v>52</v>
      </c>
    </row>
    <row r="2" spans="2:22" ht="27" customHeight="1">
      <c r="F2" s="34" t="s">
        <v>53</v>
      </c>
      <c r="G2" s="34"/>
      <c r="H2" s="34"/>
      <c r="I2" s="34"/>
      <c r="J2" s="34"/>
    </row>
    <row r="3" spans="2:22" ht="27" customHeight="1">
      <c r="F3" s="34"/>
      <c r="G3" s="34"/>
      <c r="H3" s="34"/>
      <c r="I3" s="34"/>
      <c r="J3" s="34"/>
    </row>
    <row r="4" spans="2:22" ht="25.5">
      <c r="F4" s="6" t="s">
        <v>54</v>
      </c>
      <c r="G4" s="6" t="s">
        <v>55</v>
      </c>
      <c r="H4" s="6" t="s">
        <v>2</v>
      </c>
      <c r="I4" s="5" t="s">
        <v>39</v>
      </c>
      <c r="J4" s="6" t="s">
        <v>39</v>
      </c>
      <c r="K4" s="6" t="s">
        <v>40</v>
      </c>
      <c r="L4" s="6" t="s">
        <v>50</v>
      </c>
      <c r="M4" s="6" t="s">
        <v>46</v>
      </c>
      <c r="N4" s="7" t="s">
        <v>45</v>
      </c>
      <c r="O4" s="6"/>
      <c r="P4" s="6"/>
      <c r="Q4" s="6"/>
      <c r="R4" s="7" t="s">
        <v>51</v>
      </c>
    </row>
    <row r="5" spans="2:22">
      <c r="B5" t="s">
        <v>41</v>
      </c>
      <c r="F5" s="5"/>
      <c r="G5" s="5"/>
      <c r="H5" s="5"/>
      <c r="I5" t="s">
        <v>1</v>
      </c>
      <c r="J5" s="5"/>
      <c r="K5" s="5"/>
      <c r="L5" s="5"/>
      <c r="M5" s="5"/>
      <c r="N5" s="5"/>
      <c r="O5" s="5"/>
      <c r="P5" s="5" t="s">
        <v>39</v>
      </c>
      <c r="Q5" s="5" t="s">
        <v>40</v>
      </c>
      <c r="R5" s="5"/>
    </row>
    <row r="6" spans="2:22">
      <c r="B6" t="s">
        <v>42</v>
      </c>
      <c r="F6" s="30" t="s">
        <v>56</v>
      </c>
      <c r="G6" s="30"/>
      <c r="H6" s="31">
        <f>SUM(H10:H37)</f>
        <v>1436000</v>
      </c>
      <c r="I6" s="19"/>
      <c r="J6" s="20"/>
      <c r="K6" s="20"/>
      <c r="L6" s="18"/>
      <c r="M6" s="18">
        <f>SUM(M10:M38)</f>
        <v>1436000</v>
      </c>
      <c r="N6" s="21">
        <f>H6-M6</f>
        <v>0</v>
      </c>
      <c r="O6" s="4" t="s">
        <v>43</v>
      </c>
      <c r="P6" s="19">
        <f>SUM(P10:P37)</f>
        <v>874000</v>
      </c>
      <c r="Q6" s="19">
        <f>SUM(Q10:Q38)</f>
        <v>487000</v>
      </c>
      <c r="R6" s="22">
        <f>575000-N6</f>
        <v>575000</v>
      </c>
    </row>
    <row r="7" spans="2:22" ht="25.5">
      <c r="F7" s="32"/>
      <c r="G7" s="32"/>
      <c r="H7" s="33"/>
      <c r="I7" s="1"/>
      <c r="J7" s="13"/>
      <c r="K7" s="13"/>
      <c r="L7" s="9"/>
      <c r="M7" s="9"/>
      <c r="N7" s="8"/>
      <c r="O7" s="5"/>
      <c r="P7" s="5"/>
      <c r="Q7" s="5"/>
      <c r="R7" s="25" t="str">
        <f>IF(R6&lt;=0,"Click in cell below to indicate if you are done.",IF(R6&gt;0," "))</f>
        <v xml:space="preserve"> </v>
      </c>
      <c r="V7" s="24" t="s">
        <v>63</v>
      </c>
    </row>
    <row r="8" spans="2:22">
      <c r="F8" s="32"/>
      <c r="G8" s="32"/>
      <c r="H8" s="33"/>
      <c r="I8" s="1"/>
      <c r="J8" s="13"/>
      <c r="K8" s="13"/>
      <c r="L8" s="9"/>
      <c r="M8" s="9"/>
      <c r="N8" s="8"/>
      <c r="O8" s="5"/>
      <c r="P8" s="5"/>
      <c r="Q8" s="5"/>
      <c r="R8" s="26"/>
    </row>
    <row r="9" spans="2:22" ht="51">
      <c r="F9" s="32"/>
      <c r="G9" s="32"/>
      <c r="H9" s="33"/>
      <c r="I9" s="1"/>
      <c r="J9" s="13"/>
      <c r="K9" s="13"/>
      <c r="L9" s="9"/>
      <c r="M9" s="9"/>
      <c r="N9" s="8"/>
      <c r="O9" s="5"/>
      <c r="P9" s="5"/>
      <c r="Q9" s="5"/>
      <c r="R9" s="25" t="b">
        <f>IF(R8="Yes, I am done.","Go to www.thelayoffgame.com/results for commentary.",IF(R8="Nope, still working on it."," "))</f>
        <v>0</v>
      </c>
      <c r="V9" s="24" t="s">
        <v>64</v>
      </c>
    </row>
    <row r="10" spans="2:22" ht="24" customHeight="1">
      <c r="B10" t="s">
        <v>48</v>
      </c>
      <c r="F10" s="32" t="s">
        <v>0</v>
      </c>
      <c r="G10" s="32" t="s">
        <v>35</v>
      </c>
      <c r="H10" s="33">
        <v>125000</v>
      </c>
      <c r="I10" s="1" t="str">
        <f>IF(K10="yes","no","yes")</f>
        <v>yes</v>
      </c>
      <c r="J10" s="28"/>
      <c r="K10" s="29" t="s">
        <v>1</v>
      </c>
      <c r="L10" s="10"/>
      <c r="M10" s="9">
        <f>IF(I10="yes",H10,0)</f>
        <v>125000</v>
      </c>
      <c r="N10" s="8"/>
      <c r="O10" s="5" t="s">
        <v>41</v>
      </c>
      <c r="P10" s="8">
        <f>IF(O10="keep",H10,0)</f>
        <v>125000</v>
      </c>
      <c r="Q10" s="5">
        <f>IF(O10="dismiss",H10,0)</f>
        <v>0</v>
      </c>
      <c r="R10" s="27"/>
      <c r="V10" s="24" t="s">
        <v>57</v>
      </c>
    </row>
    <row r="11" spans="2:22" ht="24" customHeight="1">
      <c r="B11" t="s">
        <v>49</v>
      </c>
      <c r="F11" s="32" t="s">
        <v>18</v>
      </c>
      <c r="G11" s="32" t="s">
        <v>27</v>
      </c>
      <c r="H11" s="33">
        <v>50000</v>
      </c>
      <c r="I11" s="1" t="str">
        <f t="shared" ref="I11:I38" si="0">IF(K11="yes","no","yes")</f>
        <v>yes</v>
      </c>
      <c r="J11" s="14"/>
      <c r="K11" s="15" t="s">
        <v>1</v>
      </c>
      <c r="L11" s="11" t="b">
        <f>IF(K11="yes","But she's a minority, has a B-school connection with Mark, and needs the money",IF(J11="yes","But you may need a woman as a sacrificial lamb"))</f>
        <v>0</v>
      </c>
      <c r="M11" s="9">
        <f t="shared" ref="M11:M37" si="1">IF(I11="yes",H11,0)</f>
        <v>50000</v>
      </c>
      <c r="N11" s="8"/>
      <c r="O11" s="5" t="s">
        <v>41</v>
      </c>
      <c r="P11" s="8">
        <f t="shared" ref="P11:P37" si="2">IF(O11="keep",H11,0)</f>
        <v>50000</v>
      </c>
      <c r="Q11" s="5">
        <f t="shared" ref="Q11:Q37" si="3">IF(O11="dismiss",H11,0)</f>
        <v>0</v>
      </c>
      <c r="R11" s="5"/>
      <c r="V11" s="24" t="s">
        <v>57</v>
      </c>
    </row>
    <row r="12" spans="2:22" ht="24" customHeight="1">
      <c r="F12" s="32" t="s">
        <v>19</v>
      </c>
      <c r="G12" s="32" t="s">
        <v>28</v>
      </c>
      <c r="H12" s="33">
        <v>45000</v>
      </c>
      <c r="I12" s="1" t="str">
        <f t="shared" si="0"/>
        <v>yes</v>
      </c>
      <c r="J12" s="14"/>
      <c r="K12" s="15" t="s">
        <v>1</v>
      </c>
      <c r="L12" s="11" t="b">
        <f>IF(K12="yes","But he's a minority, a good performer, and could save the company big money again",IF(J12="yes","But he could be sent back to the Accounting Team, and there will probably be less work in retail"))</f>
        <v>0</v>
      </c>
      <c r="M12" s="9">
        <f t="shared" si="1"/>
        <v>45000</v>
      </c>
      <c r="N12" s="8"/>
      <c r="O12" s="5" t="s">
        <v>42</v>
      </c>
      <c r="P12" s="8">
        <f t="shared" si="2"/>
        <v>0</v>
      </c>
      <c r="Q12" s="5">
        <f t="shared" si="3"/>
        <v>45000</v>
      </c>
      <c r="R12" s="5"/>
      <c r="V12" s="24" t="s">
        <v>57</v>
      </c>
    </row>
    <row r="13" spans="2:22" ht="54" customHeight="1">
      <c r="F13" s="32" t="s">
        <v>20</v>
      </c>
      <c r="G13" s="32" t="s">
        <v>29</v>
      </c>
      <c r="H13" s="33">
        <v>45000</v>
      </c>
      <c r="I13" s="1" t="str">
        <f t="shared" si="0"/>
        <v>yes</v>
      </c>
      <c r="J13" s="14"/>
      <c r="K13" s="15" t="s">
        <v>1</v>
      </c>
      <c r="L13" s="11" t="b">
        <f>IF(K13="yes","But she's your favorite, performed well, and you worked so hard to get her in; plus, she controls the company blog and Facebook page, and that could be a problem is she is let go",IF(J13="yes","But she's your favorite, marketing will be less needed in a downturn, she was the most recently hired, and you may need a woman as a sacrificial lamb"))</f>
        <v>0</v>
      </c>
      <c r="M13" s="9">
        <f t="shared" si="1"/>
        <v>45000</v>
      </c>
      <c r="N13" s="8"/>
      <c r="O13" s="5" t="s">
        <v>42</v>
      </c>
      <c r="P13" s="8">
        <f t="shared" si="2"/>
        <v>0</v>
      </c>
      <c r="Q13" s="5">
        <f t="shared" si="3"/>
        <v>45000</v>
      </c>
      <c r="R13" s="5"/>
      <c r="V13" s="24" t="s">
        <v>57</v>
      </c>
    </row>
    <row r="14" spans="2:22" ht="38.25">
      <c r="F14" s="32" t="s">
        <v>21</v>
      </c>
      <c r="G14" s="32" t="s">
        <v>30</v>
      </c>
      <c r="H14" s="33">
        <v>100000</v>
      </c>
      <c r="I14" s="1" t="str">
        <f t="shared" si="0"/>
        <v>yes</v>
      </c>
      <c r="J14" s="14"/>
      <c r="K14" s="15" t="s">
        <v>1</v>
      </c>
      <c r="L14" s="11" t="b">
        <f>IF(K14="yes","But he's a good performer, has deep ties to Gary, and his Delhi connection could be helpful",IF(J14="yes","But he doesn’t need the money, the offshore contract could render him unnecessary, and he is under 40"))</f>
        <v>0</v>
      </c>
      <c r="M14" s="9">
        <f t="shared" si="1"/>
        <v>100000</v>
      </c>
      <c r="N14" s="8"/>
      <c r="O14" s="5" t="s">
        <v>42</v>
      </c>
      <c r="P14" s="8">
        <f t="shared" si="2"/>
        <v>0</v>
      </c>
      <c r="Q14" s="5">
        <f t="shared" si="3"/>
        <v>100000</v>
      </c>
      <c r="R14" s="5"/>
      <c r="V14" s="24" t="s">
        <v>57</v>
      </c>
    </row>
    <row r="15" spans="2:22" ht="51">
      <c r="F15" s="32"/>
      <c r="G15" s="32" t="s">
        <v>16</v>
      </c>
      <c r="H15" s="33">
        <v>75000</v>
      </c>
      <c r="I15" s="1" t="str">
        <f t="shared" si="0"/>
        <v>yes</v>
      </c>
      <c r="J15" s="14" t="s">
        <v>1</v>
      </c>
      <c r="K15" s="15" t="s">
        <v>1</v>
      </c>
      <c r="L15" s="11" t="b">
        <f>IF(K15="yes","But the department is already running lean, he knows the POS better than anyone, and he could stir up the union if fired",IF(J15="yes","But he's the highest paid member of the support team, they are partially cross-trained, and he could stir up the union if he stays on board"))</f>
        <v>0</v>
      </c>
      <c r="M15" s="9">
        <f t="shared" si="1"/>
        <v>75000</v>
      </c>
      <c r="N15" s="8"/>
      <c r="O15" s="5" t="s">
        <v>41</v>
      </c>
      <c r="P15" s="8">
        <f t="shared" si="2"/>
        <v>75000</v>
      </c>
      <c r="Q15" s="5">
        <f t="shared" si="3"/>
        <v>0</v>
      </c>
      <c r="R15" s="5"/>
      <c r="V15" s="24" t="s">
        <v>61</v>
      </c>
    </row>
    <row r="16" spans="2:22" ht="24" customHeight="1">
      <c r="F16" s="32"/>
      <c r="G16" s="32" t="s">
        <v>17</v>
      </c>
      <c r="H16" s="33">
        <v>55000</v>
      </c>
      <c r="I16" s="1" t="str">
        <f t="shared" si="0"/>
        <v>yes</v>
      </c>
      <c r="J16" s="14" t="s">
        <v>1</v>
      </c>
      <c r="K16" s="15" t="s">
        <v>1</v>
      </c>
      <c r="L16" s="11" t="b">
        <f>IF(K16="yes","But the department is already running lean, and he could stir up the union if fired",IF(J16="yes","But is the role necessary if they can be cross-trained?  And he could stir up the union if he stays on board"))</f>
        <v>0</v>
      </c>
      <c r="M16" s="9">
        <f t="shared" si="1"/>
        <v>55000</v>
      </c>
      <c r="N16" s="8"/>
      <c r="O16" s="5" t="s">
        <v>41</v>
      </c>
      <c r="P16" s="8">
        <f t="shared" si="2"/>
        <v>55000</v>
      </c>
      <c r="Q16" s="5">
        <f t="shared" si="3"/>
        <v>0</v>
      </c>
      <c r="R16" s="5"/>
      <c r="V16" s="24" t="s">
        <v>60</v>
      </c>
    </row>
    <row r="17" spans="6:22" ht="30.75" customHeight="1">
      <c r="F17" s="32"/>
      <c r="G17" s="32" t="s">
        <v>67</v>
      </c>
      <c r="H17" s="33">
        <v>65000</v>
      </c>
      <c r="I17" s="1" t="str">
        <f t="shared" si="0"/>
        <v>yes</v>
      </c>
      <c r="J17" s="14" t="s">
        <v>1</v>
      </c>
      <c r="K17" s="15" t="s">
        <v>1</v>
      </c>
      <c r="L17" s="11" t="b">
        <f>IF(K17="yes","But the department is already running lean, and he could stir up the union if fired",IF(J17="yes","But will there be a need for an analyst if the stores close?  And he could stir up the union if he stays on board"))</f>
        <v>0</v>
      </c>
      <c r="M17" s="9">
        <f t="shared" si="1"/>
        <v>65000</v>
      </c>
      <c r="N17" s="8"/>
      <c r="O17" s="5" t="s">
        <v>42</v>
      </c>
      <c r="P17" s="8">
        <f t="shared" si="2"/>
        <v>0</v>
      </c>
      <c r="Q17" s="5">
        <f t="shared" si="3"/>
        <v>65000</v>
      </c>
      <c r="R17" s="5"/>
      <c r="V17" s="24" t="s">
        <v>62</v>
      </c>
    </row>
    <row r="18" spans="6:22" ht="59.25" customHeight="1">
      <c r="F18" s="32" t="s">
        <v>22</v>
      </c>
      <c r="G18" s="32" t="s">
        <v>31</v>
      </c>
      <c r="H18" s="33">
        <v>115000</v>
      </c>
      <c r="I18" s="1" t="str">
        <f t="shared" si="0"/>
        <v>yes</v>
      </c>
      <c r="J18" s="14"/>
      <c r="K18" s="15" t="s">
        <v>1</v>
      </c>
      <c r="L18" s="11" t="b">
        <f>IF(K18="yes","But he's old, may retire soon and is not easy to fire; the politics might look bad for you; he supposedly has products that could save the stores",IF(J18="yes","But he's not one of your guys, you don't get along with him, his productivity has fallen off, he's the most expensive employee you have, and he is connected to the competition so could really be a problem if let go"))</f>
        <v>0</v>
      </c>
      <c r="M18" s="9">
        <f t="shared" si="1"/>
        <v>115000</v>
      </c>
      <c r="N18" s="8"/>
      <c r="O18" s="5" t="s">
        <v>41</v>
      </c>
      <c r="P18" s="8">
        <f t="shared" si="2"/>
        <v>115000</v>
      </c>
      <c r="Q18" s="5">
        <f t="shared" si="3"/>
        <v>0</v>
      </c>
      <c r="R18" s="5"/>
      <c r="V18" s="24" t="s">
        <v>61</v>
      </c>
    </row>
    <row r="19" spans="6:22" ht="38.25">
      <c r="F19" s="32" t="s">
        <v>25</v>
      </c>
      <c r="G19" s="32" t="s">
        <v>34</v>
      </c>
      <c r="H19" s="33">
        <v>49000</v>
      </c>
      <c r="I19" s="1" t="str">
        <f t="shared" si="0"/>
        <v>yes</v>
      </c>
      <c r="J19" s="14"/>
      <c r="K19" s="15" t="s">
        <v>1</v>
      </c>
      <c r="L19" s="11" t="b">
        <f>IF(K19="yes","But you hired him and he shows promise",IF(J19="yes","But he's a Kenyon grad and that could look like you are playing favorites; he's not ready to take over for Jack"))</f>
        <v>0</v>
      </c>
      <c r="M19" s="9">
        <f t="shared" si="1"/>
        <v>49000</v>
      </c>
      <c r="N19" s="8"/>
      <c r="O19" s="5" t="s">
        <v>41</v>
      </c>
      <c r="P19" s="8">
        <f t="shared" si="2"/>
        <v>49000</v>
      </c>
      <c r="Q19" s="5">
        <f t="shared" si="3"/>
        <v>0</v>
      </c>
      <c r="R19" s="5"/>
      <c r="V19" s="24" t="s">
        <v>57</v>
      </c>
    </row>
    <row r="20" spans="6:22" ht="38.25">
      <c r="F20" s="32" t="s">
        <v>26</v>
      </c>
      <c r="G20" s="32" t="s">
        <v>34</v>
      </c>
      <c r="H20" s="33">
        <v>45000</v>
      </c>
      <c r="I20" s="1" t="str">
        <f t="shared" si="0"/>
        <v>yes</v>
      </c>
      <c r="J20" s="14"/>
      <c r="K20" s="15" t="s">
        <v>1</v>
      </c>
      <c r="L20" s="11" t="b">
        <f>IF(K20="yes","But Jack hired him and might cause problems if you let him go; he shows promise, and is less expensive than Karl",IF(J20="yes","But he has less tenure than Karl; the LA stores are unlikely to ever open; he's not ready to take over for Jack"))</f>
        <v>0</v>
      </c>
      <c r="M20" s="9">
        <f t="shared" si="1"/>
        <v>45000</v>
      </c>
      <c r="N20" s="8"/>
      <c r="O20" s="5" t="s">
        <v>42</v>
      </c>
      <c r="P20" s="8">
        <f t="shared" si="2"/>
        <v>0</v>
      </c>
      <c r="Q20" s="5">
        <f t="shared" si="3"/>
        <v>45000</v>
      </c>
      <c r="R20" s="5"/>
      <c r="V20" s="24" t="s">
        <v>57</v>
      </c>
    </row>
    <row r="21" spans="6:22" ht="38.25">
      <c r="F21" s="32" t="s">
        <v>38</v>
      </c>
      <c r="G21" s="32" t="s">
        <v>37</v>
      </c>
      <c r="H21" s="33">
        <v>28000</v>
      </c>
      <c r="I21" s="1" t="str">
        <f t="shared" si="0"/>
        <v>yes</v>
      </c>
      <c r="J21" s="14"/>
      <c r="K21" s="15"/>
      <c r="L21" s="11" t="b">
        <f>IF(K21="yes","But she's a minority, is the glue holding the team together, and she just filed a complaint so this could look retaliatory",IF(J21="yes","But last-in, first-out; she's not a good fit for Jack; and she's easily replaced if need be"))</f>
        <v>0</v>
      </c>
      <c r="M21" s="9">
        <f t="shared" si="1"/>
        <v>28000</v>
      </c>
      <c r="N21" s="8"/>
      <c r="O21" s="5" t="s">
        <v>42</v>
      </c>
      <c r="P21" s="8">
        <f t="shared" si="2"/>
        <v>0</v>
      </c>
      <c r="Q21" s="5">
        <f t="shared" si="3"/>
        <v>28000</v>
      </c>
      <c r="R21" s="5"/>
      <c r="V21" s="24" t="s">
        <v>57</v>
      </c>
    </row>
    <row r="22" spans="6:22" ht="51">
      <c r="F22" s="32" t="s">
        <v>23</v>
      </c>
      <c r="G22" s="32" t="s">
        <v>32</v>
      </c>
      <c r="H22" s="33">
        <v>100000</v>
      </c>
      <c r="I22" s="1" t="str">
        <f t="shared" si="0"/>
        <v>yes</v>
      </c>
      <c r="J22" s="14" t="s">
        <v>1</v>
      </c>
      <c r="K22" s="15"/>
      <c r="L22" s="11" t="b">
        <f>IF(K22="yes","But she's well-liked; has a connection to Lowe's that could be very helpful; is a good performer; is close to the store managers;  is the only female director; and can you really fire someone who is pregnant?",IF(J22="yes","But she only has retail skills; since she is pregnant, she may not be a solid contributor next year; at 39 it is much easier to let her go now; a store manager could take her place at a lower salary"))</f>
        <v>0</v>
      </c>
      <c r="M22" s="9">
        <f t="shared" si="1"/>
        <v>100000</v>
      </c>
      <c r="N22" s="8"/>
      <c r="O22" s="5" t="s">
        <v>41</v>
      </c>
      <c r="P22" s="8">
        <f t="shared" si="2"/>
        <v>100000</v>
      </c>
      <c r="Q22" s="5">
        <f t="shared" si="3"/>
        <v>0</v>
      </c>
      <c r="R22" s="5"/>
      <c r="V22" s="24" t="s">
        <v>58</v>
      </c>
    </row>
    <row r="23" spans="6:22" ht="63.75">
      <c r="F23" s="32" t="s">
        <v>24</v>
      </c>
      <c r="G23" s="32" t="s">
        <v>33</v>
      </c>
      <c r="H23" s="33">
        <v>105000</v>
      </c>
      <c r="I23" s="1" t="str">
        <f t="shared" ref="I23" si="4">IF(K23="yes","no","yes")</f>
        <v>yes</v>
      </c>
      <c r="J23" s="14"/>
      <c r="K23" s="15" t="s">
        <v>1</v>
      </c>
      <c r="L23" s="11" t="b">
        <f>IF(K23="yes","But the founders obviously like him, he is skilled, knows solar products, is married to your spouse's cousin, and really needs his health insurance",IF(J23="yes","But he's a lone wolf/bad people manager; he was your hire, and you can't just eliminate those you inherited; and he may be your competition to head up the new division"))</f>
        <v>0</v>
      </c>
      <c r="M23" s="9">
        <f t="shared" ref="M23" si="5">IF(I23="yes",H23,0)</f>
        <v>105000</v>
      </c>
      <c r="N23" s="8"/>
      <c r="O23" s="5" t="s">
        <v>41</v>
      </c>
      <c r="P23" s="8">
        <f t="shared" ref="P23" si="6">IF(O23="keep",H23,0)</f>
        <v>105000</v>
      </c>
      <c r="Q23" s="5">
        <f t="shared" ref="Q23" si="7">IF(O23="dismiss",H23,0)</f>
        <v>0</v>
      </c>
      <c r="R23" s="5"/>
      <c r="V23" s="24" t="s">
        <v>59</v>
      </c>
    </row>
    <row r="24" spans="6:22" ht="24" customHeight="1">
      <c r="F24" s="32" t="s">
        <v>36</v>
      </c>
      <c r="G24" s="32" t="s">
        <v>37</v>
      </c>
      <c r="H24" s="33">
        <v>33000</v>
      </c>
      <c r="I24" s="1" t="str">
        <f t="shared" si="0"/>
        <v>yes</v>
      </c>
      <c r="J24" s="14"/>
      <c r="K24" s="15"/>
      <c r="L24" s="11" t="b">
        <f>IF(K24="yes","But Sharon likes him; he has accounting skills that cold be helpful if Shin is let go; he has a worker's comp claim in progress",IF(J24="yes","But he may be a whiner; can you really keep him and let the other AA -- a Hispanic woman -- go?"))</f>
        <v>0</v>
      </c>
      <c r="M24" s="9">
        <f t="shared" si="1"/>
        <v>33000</v>
      </c>
      <c r="N24" s="8"/>
      <c r="O24" s="5" t="s">
        <v>41</v>
      </c>
      <c r="P24" s="8">
        <f t="shared" si="2"/>
        <v>33000</v>
      </c>
      <c r="Q24" s="5">
        <f t="shared" si="3"/>
        <v>0</v>
      </c>
      <c r="R24" s="5"/>
      <c r="V24" s="24" t="s">
        <v>57</v>
      </c>
    </row>
    <row r="25" spans="6:22" ht="24" customHeight="1">
      <c r="F25" s="32"/>
      <c r="G25" s="32" t="s">
        <v>3</v>
      </c>
      <c r="H25" s="33">
        <v>66000</v>
      </c>
      <c r="I25" s="1" t="str">
        <f t="shared" si="0"/>
        <v>yes</v>
      </c>
      <c r="J25" s="14"/>
      <c r="K25" s="15"/>
      <c r="L25" s="11" t="b">
        <f>IF(K25="yes","But the store runs lean, is close to profitability; do you let your best store manager go?",IF(J25="yes","But labor is higher than SD; Vegas has a poorer long-term outlook; maybe a cheaper manager could fill in"))</f>
        <v>0</v>
      </c>
      <c r="M25" s="9">
        <f t="shared" si="1"/>
        <v>66000</v>
      </c>
      <c r="N25" s="8"/>
      <c r="O25" s="5" t="s">
        <v>41</v>
      </c>
      <c r="P25" s="8">
        <f t="shared" si="2"/>
        <v>66000</v>
      </c>
      <c r="Q25" s="5">
        <f t="shared" si="3"/>
        <v>0</v>
      </c>
      <c r="R25" s="5"/>
    </row>
    <row r="26" spans="6:22" ht="24" customHeight="1">
      <c r="F26" s="32"/>
      <c r="G26" s="32" t="s">
        <v>4</v>
      </c>
      <c r="H26" s="33">
        <v>30000</v>
      </c>
      <c r="I26" s="1" t="str">
        <f t="shared" si="0"/>
        <v>yes</v>
      </c>
      <c r="J26" s="13"/>
      <c r="K26" s="16"/>
      <c r="L26" s="11" t="b">
        <f>IF(K26="yes","But the store runs lean, is close to profitability",IF(J26="yes","But labor is higher than SD; Vegas has a poorer long-term outlook"))</f>
        <v>0</v>
      </c>
      <c r="M26" s="9">
        <f t="shared" si="1"/>
        <v>30000</v>
      </c>
      <c r="N26" s="8"/>
      <c r="O26" s="5" t="s">
        <v>41</v>
      </c>
      <c r="P26" s="8">
        <f t="shared" si="2"/>
        <v>30000</v>
      </c>
      <c r="Q26" s="5">
        <f t="shared" si="3"/>
        <v>0</v>
      </c>
      <c r="R26" s="5"/>
    </row>
    <row r="27" spans="6:22" ht="24" customHeight="1">
      <c r="F27" s="32"/>
      <c r="G27" s="32" t="s">
        <v>5</v>
      </c>
      <c r="H27" s="33">
        <v>30000</v>
      </c>
      <c r="I27" s="1" t="str">
        <f t="shared" si="0"/>
        <v>yes</v>
      </c>
      <c r="J27" s="13"/>
      <c r="K27" s="16"/>
      <c r="L27" s="11" t="b">
        <f>IF(K27="yes","But the store runs lean, is close to profitability",IF(J27="yes","But labor is higher than SD; Vegas has a poorer long-term outlook"))</f>
        <v>0</v>
      </c>
      <c r="M27" s="9">
        <f t="shared" si="1"/>
        <v>30000</v>
      </c>
      <c r="N27" s="8"/>
      <c r="O27" s="5" t="s">
        <v>41</v>
      </c>
      <c r="P27" s="8">
        <f t="shared" si="2"/>
        <v>30000</v>
      </c>
      <c r="Q27" s="5">
        <f t="shared" si="3"/>
        <v>0</v>
      </c>
      <c r="R27" s="5"/>
    </row>
    <row r="28" spans="6:22" ht="24" customHeight="1">
      <c r="F28" s="32"/>
      <c r="G28" s="32" t="s">
        <v>6</v>
      </c>
      <c r="H28" s="33">
        <v>25000</v>
      </c>
      <c r="I28" s="1" t="str">
        <f t="shared" si="0"/>
        <v>yes</v>
      </c>
      <c r="J28" s="13"/>
      <c r="K28" s="16"/>
      <c r="L28" s="11" t="b">
        <f>IF(K28="yes","But the store runs lean, is close to profitability",IF(J28="yes","But labor is higher than SD; Vegas has a poorer long-term outlook"))</f>
        <v>0</v>
      </c>
      <c r="M28" s="9">
        <f t="shared" si="1"/>
        <v>25000</v>
      </c>
      <c r="N28" s="8"/>
      <c r="O28" s="5" t="s">
        <v>42</v>
      </c>
      <c r="P28" s="8">
        <f t="shared" si="2"/>
        <v>0</v>
      </c>
      <c r="Q28" s="5">
        <f t="shared" si="3"/>
        <v>25000</v>
      </c>
      <c r="R28" s="5"/>
    </row>
    <row r="29" spans="6:22" ht="24" customHeight="1">
      <c r="F29" s="32"/>
      <c r="G29" s="32" t="s">
        <v>11</v>
      </c>
      <c r="H29" s="33">
        <v>22000</v>
      </c>
      <c r="I29" s="1" t="str">
        <f t="shared" si="0"/>
        <v>yes</v>
      </c>
      <c r="J29" s="13"/>
      <c r="K29" s="16"/>
      <c r="L29" s="11" t="b">
        <f>IF(K29="yes","But the store runs lean, is close to profitability",IF(J29="yes","But labor is higher than SD; Vegas has a poorer long-term outlook"))</f>
        <v>0</v>
      </c>
      <c r="M29" s="9">
        <f t="shared" si="1"/>
        <v>22000</v>
      </c>
      <c r="N29" s="8"/>
      <c r="O29" s="5" t="s">
        <v>41</v>
      </c>
      <c r="P29" s="8">
        <f t="shared" si="2"/>
        <v>22000</v>
      </c>
      <c r="Q29" s="5">
        <f t="shared" si="3"/>
        <v>0</v>
      </c>
      <c r="R29" s="5"/>
    </row>
    <row r="30" spans="6:22" ht="24" customHeight="1">
      <c r="F30" s="32"/>
      <c r="G30" s="32" t="s">
        <v>12</v>
      </c>
      <c r="H30" s="33">
        <v>22000</v>
      </c>
      <c r="I30" s="1" t="str">
        <f t="shared" si="0"/>
        <v>yes</v>
      </c>
      <c r="J30" s="13"/>
      <c r="K30" s="16"/>
      <c r="L30" s="11" t="b">
        <f>IF(K30="yes","But the store runs lean, is close to profitability",IF(J30="yes","But labor is higher than SD; Vegas has a poorer long-term outlook"))</f>
        <v>0</v>
      </c>
      <c r="M30" s="9">
        <f t="shared" si="1"/>
        <v>22000</v>
      </c>
      <c r="N30" s="8"/>
      <c r="O30" s="5" t="s">
        <v>42</v>
      </c>
      <c r="P30" s="8">
        <f t="shared" si="2"/>
        <v>0</v>
      </c>
      <c r="Q30" s="5">
        <f t="shared" si="3"/>
        <v>22000</v>
      </c>
      <c r="R30" s="5"/>
    </row>
    <row r="31" spans="6:22" ht="24" customHeight="1">
      <c r="F31" s="32"/>
      <c r="G31" s="32" t="s">
        <v>13</v>
      </c>
      <c r="H31" s="33">
        <v>19000</v>
      </c>
      <c r="I31" s="1" t="str">
        <f t="shared" si="0"/>
        <v>yes</v>
      </c>
      <c r="J31" s="14"/>
      <c r="K31" s="16" t="s">
        <v>1</v>
      </c>
      <c r="L31" s="11" t="b">
        <f>IF(K31="yes","But the store runs lean, is close to profitability",IF(J31="yes","But labor is higher than SD; Vegas has a poorer long-term outlook; SD run on 5 employees, who needs 6?"))</f>
        <v>0</v>
      </c>
      <c r="M31" s="9">
        <f t="shared" si="1"/>
        <v>19000</v>
      </c>
      <c r="N31" s="8"/>
      <c r="O31" s="5" t="s">
        <v>41</v>
      </c>
      <c r="P31" s="8">
        <f t="shared" si="2"/>
        <v>19000</v>
      </c>
      <c r="Q31" s="5">
        <f t="shared" si="3"/>
        <v>0</v>
      </c>
      <c r="R31" s="5"/>
    </row>
    <row r="32" spans="6:22" ht="24" customHeight="1">
      <c r="F32" s="32"/>
      <c r="G32" s="32" t="s">
        <v>7</v>
      </c>
      <c r="H32" s="33">
        <v>60000</v>
      </c>
      <c r="I32" s="1" t="str">
        <f t="shared" si="0"/>
        <v>yes</v>
      </c>
      <c r="J32" s="14"/>
      <c r="K32" s="15" t="s">
        <v>1</v>
      </c>
      <c r="L32" s="11" t="b">
        <f>IF(K32="yes","But he is Mark's brother; the lease covenants could be expensive; the Board members live nearby; SD has better long-term potential",IF(J32="yes","But he is Mark's brother, the store is not doing well, and the lease is expensive"))</f>
        <v>0</v>
      </c>
      <c r="M32" s="9">
        <f t="shared" si="1"/>
        <v>60000</v>
      </c>
      <c r="N32" s="8"/>
      <c r="O32" s="5" t="s">
        <v>42</v>
      </c>
      <c r="P32" s="8">
        <f t="shared" si="2"/>
        <v>0</v>
      </c>
      <c r="Q32" s="5">
        <f t="shared" si="3"/>
        <v>60000</v>
      </c>
      <c r="R32" s="5"/>
    </row>
    <row r="33" spans="6:18" ht="24" customHeight="1">
      <c r="F33" s="32"/>
      <c r="G33" s="32" t="s">
        <v>8</v>
      </c>
      <c r="H33" s="33">
        <v>25000</v>
      </c>
      <c r="I33" s="1" t="str">
        <f t="shared" si="0"/>
        <v>yes</v>
      </c>
      <c r="J33" s="14"/>
      <c r="K33" s="15" t="s">
        <v>1</v>
      </c>
      <c r="L33" s="11" t="b">
        <f>IF(K33="yes","But the lease covenants could be expensive; the Board members live nearby; SD has better long-term potential",IF(J33="yes","But the store is not doing well, and the lease is expensive"))</f>
        <v>0</v>
      </c>
      <c r="M33" s="9">
        <f t="shared" si="1"/>
        <v>25000</v>
      </c>
      <c r="N33" s="8"/>
      <c r="O33" s="5" t="s">
        <v>42</v>
      </c>
      <c r="P33" s="8">
        <f t="shared" si="2"/>
        <v>0</v>
      </c>
      <c r="Q33" s="5">
        <f t="shared" si="3"/>
        <v>25000</v>
      </c>
      <c r="R33" s="5"/>
    </row>
    <row r="34" spans="6:18" ht="24" customHeight="1">
      <c r="F34" s="32"/>
      <c r="G34" s="32" t="s">
        <v>9</v>
      </c>
      <c r="H34" s="33">
        <v>30000</v>
      </c>
      <c r="I34" s="1" t="str">
        <f t="shared" si="0"/>
        <v>yes</v>
      </c>
      <c r="J34" s="14"/>
      <c r="K34" s="15" t="s">
        <v>1</v>
      </c>
      <c r="L34" s="11" t="b">
        <f>IF(K34="yes","But the lease covenants could be expensive; the Board members live nearby; SD has better long-term potential",IF(J34="yes","But the store is not doing well, and the lease is expensive"))</f>
        <v>0</v>
      </c>
      <c r="M34" s="9">
        <f t="shared" si="1"/>
        <v>30000</v>
      </c>
      <c r="N34" s="8"/>
      <c r="O34" s="5" t="s">
        <v>42</v>
      </c>
      <c r="P34" s="8">
        <f t="shared" si="2"/>
        <v>0</v>
      </c>
      <c r="Q34" s="5">
        <f t="shared" si="3"/>
        <v>30000</v>
      </c>
      <c r="R34" s="5"/>
    </row>
    <row r="35" spans="6:18" ht="24" customHeight="1">
      <c r="F35" s="32"/>
      <c r="G35" s="32" t="s">
        <v>10</v>
      </c>
      <c r="H35" s="33">
        <v>26000</v>
      </c>
      <c r="I35" s="1" t="str">
        <f t="shared" si="0"/>
        <v>yes</v>
      </c>
      <c r="J35" s="13"/>
      <c r="K35" s="15" t="s">
        <v>1</v>
      </c>
      <c r="L35" s="11" t="b">
        <f>IF(K35="yes","But the lease covenants could be expensive; the Board members live nearby; SD has better long-term potential",IF(J35="yes","But the store is not doing well, and the lease is expensive"))</f>
        <v>0</v>
      </c>
      <c r="M35" s="9">
        <f t="shared" si="1"/>
        <v>26000</v>
      </c>
      <c r="N35" s="8"/>
      <c r="O35" s="5" t="s">
        <v>42</v>
      </c>
      <c r="P35" s="8">
        <f t="shared" si="2"/>
        <v>0</v>
      </c>
      <c r="Q35" s="5">
        <f t="shared" si="3"/>
        <v>26000</v>
      </c>
      <c r="R35" s="5"/>
    </row>
    <row r="36" spans="6:18" ht="24" customHeight="1">
      <c r="F36" s="32"/>
      <c r="G36" s="32" t="s">
        <v>14</v>
      </c>
      <c r="H36" s="33">
        <v>24000</v>
      </c>
      <c r="I36" s="1" t="str">
        <f t="shared" si="0"/>
        <v>yes</v>
      </c>
      <c r="J36" s="14"/>
      <c r="K36" s="15" t="s">
        <v>1</v>
      </c>
      <c r="L36" s="11" t="b">
        <f>IF(K36="yes","But the lease covenants could be expensive; the Board members live nearby; SD has better long-term potential",IF(J36="yes","But the store is not doing well, and the lease is expensive"))</f>
        <v>0</v>
      </c>
      <c r="M36" s="9">
        <f t="shared" si="1"/>
        <v>24000</v>
      </c>
      <c r="N36" s="8"/>
      <c r="O36" s="5" t="s">
        <v>42</v>
      </c>
      <c r="P36" s="8">
        <f t="shared" si="2"/>
        <v>0</v>
      </c>
      <c r="Q36" s="5">
        <f t="shared" si="3"/>
        <v>24000</v>
      </c>
      <c r="R36" s="5"/>
    </row>
    <row r="37" spans="6:18" ht="24" customHeight="1">
      <c r="F37" s="32"/>
      <c r="G37" s="32" t="s">
        <v>15</v>
      </c>
      <c r="H37" s="33">
        <v>22000</v>
      </c>
      <c r="I37" s="1" t="str">
        <f t="shared" si="0"/>
        <v>yes</v>
      </c>
      <c r="J37" s="14"/>
      <c r="K37" s="15" t="s">
        <v>1</v>
      </c>
      <c r="L37" s="11" t="b">
        <f>IF(K37="yes","But the lease covenants could be expensive; the Board members live nearby; SD has better long-term potential",IF(J37="yes","But the store is not doing well, the lease is expensive, and why fully staff a store that is under-performing?"))</f>
        <v>0</v>
      </c>
      <c r="M37" s="9">
        <f t="shared" si="1"/>
        <v>22000</v>
      </c>
      <c r="N37" s="8"/>
      <c r="O37" s="5" t="s">
        <v>42</v>
      </c>
      <c r="P37" s="8">
        <f t="shared" si="2"/>
        <v>0</v>
      </c>
      <c r="Q37" s="5">
        <f t="shared" si="3"/>
        <v>22000</v>
      </c>
      <c r="R37" s="5"/>
    </row>
    <row r="38" spans="6:18" ht="24" customHeight="1">
      <c r="F38" s="32"/>
      <c r="G38" s="32" t="s">
        <v>47</v>
      </c>
      <c r="H38" s="32"/>
      <c r="I38" s="1" t="str">
        <f t="shared" si="0"/>
        <v>yes</v>
      </c>
      <c r="J38" s="17"/>
      <c r="K38" s="17"/>
      <c r="L38" s="23" t="b">
        <f>IF(K38="yes","But the lease covenants could be expensive; the Board members live nearby; SD has better long-term potential",IF(J38="yes","But the store is not doing well, the lease is expensive, and why fully staff a store that is under-performing?"))</f>
        <v>0</v>
      </c>
      <c r="M38" s="12">
        <f>IF(M41=0,90000,0)</f>
        <v>0</v>
      </c>
      <c r="N38" s="5"/>
      <c r="O38" s="5"/>
      <c r="P38" s="5"/>
      <c r="Q38" s="5">
        <f>IF(P37=0, -75000,0)</f>
        <v>-75000</v>
      </c>
      <c r="R38" s="5"/>
    </row>
    <row r="41" spans="6:18" hidden="1">
      <c r="G41" t="s">
        <v>44</v>
      </c>
      <c r="H41" s="2">
        <f>SUM(H32:H37)</f>
        <v>187000</v>
      </c>
      <c r="I41" s="2"/>
      <c r="J41" s="2"/>
      <c r="K41" s="2"/>
      <c r="L41" s="2"/>
      <c r="M41" s="2">
        <f>SUM(M32:M37)</f>
        <v>187000</v>
      </c>
      <c r="N41" s="2"/>
      <c r="P41" s="2">
        <f>SUM(P32:P37)</f>
        <v>0</v>
      </c>
    </row>
    <row r="57" spans="6:6">
      <c r="F57" t="s">
        <v>65</v>
      </c>
    </row>
    <row r="58" spans="6:6">
      <c r="F58" t="s">
        <v>66</v>
      </c>
    </row>
  </sheetData>
  <sheetProtection selectLockedCells="1"/>
  <mergeCells count="1">
    <mergeCell ref="F2:J3"/>
  </mergeCells>
  <phoneticPr fontId="2" type="noConversion"/>
  <conditionalFormatting sqref="O10:O37">
    <cfRule type="iconSet" priority="9">
      <iconSet iconSet="3Symbols2">
        <cfvo type="percent" val="0"/>
        <cfvo type="percent" val="33"/>
        <cfvo type="percent" val="67"/>
      </iconSet>
    </cfRule>
  </conditionalFormatting>
  <conditionalFormatting sqref="L11">
    <cfRule type="containsText" dxfId="1" priority="6" operator="containsText" text="But">
      <formula>NOT(ISERROR(SEARCH("But",L11)))</formula>
    </cfRule>
    <cfRule type="colorScale" priority="7">
      <colorScale>
        <cfvo type="min" val="0"/>
        <cfvo type="percentile" val="50"/>
        <cfvo type="max" val="0"/>
        <color rgb="FFF8696B"/>
        <color rgb="FFFFEB84"/>
        <color rgb="FF63BE7B"/>
      </colorScale>
    </cfRule>
  </conditionalFormatting>
  <conditionalFormatting sqref="L12:L41">
    <cfRule type="containsText" dxfId="0" priority="5" operator="containsText" text="But">
      <formula>NOT(ISERROR(SEARCH("But",L12)))</formula>
    </cfRule>
  </conditionalFormatting>
  <dataValidations count="2">
    <dataValidation type="list" showInputMessage="1" showErrorMessage="1" prompt="Are these your final selections?  Click on the arrow to indicate yes or no." sqref="R8">
      <formula1>$F$56:$F$58</formula1>
    </dataValidation>
    <dataValidation type="list" showInputMessage="1" showErrorMessage="1" sqref="O10:O37">
      <formula1>$B$5:$B$6</formula1>
    </dataValidation>
  </dataValidations>
  <pageMargins left="0.75" right="0.75" top="1" bottom="1" header="0.5" footer="0.5"/>
  <pageSetup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dimension ref="A3:A4"/>
  <sheetViews>
    <sheetView workbookViewId="0">
      <selection activeCell="A3" sqref="A3:A4"/>
    </sheetView>
  </sheetViews>
  <sheetFormatPr defaultRowHeight="12.75"/>
  <sheetData>
    <row r="3" spans="1:1">
      <c r="A3" t="s">
        <v>48</v>
      </c>
    </row>
    <row r="4" spans="1:1">
      <c r="A4" t="s">
        <v>49</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Sheet3</vt:lpstr>
    </vt:vector>
  </TitlesOfParts>
  <Company>jzjd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Dobrow</dc:creator>
  <cp:lastModifiedBy>Administratr</cp:lastModifiedBy>
  <dcterms:created xsi:type="dcterms:W3CDTF">2009-03-08T21:17:10Z</dcterms:created>
  <dcterms:modified xsi:type="dcterms:W3CDTF">2011-11-06T05:35:20Z</dcterms:modified>
</cp:coreProperties>
</file>